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bs1bank-my.sharepoint.com/personal/huihsienlee_dbs_com/Documents/Desktop/"/>
    </mc:Choice>
  </mc:AlternateContent>
  <xr:revisionPtr revIDLastSave="4" documentId="8_{5F44982D-1ABB-4EA8-8209-39414E38181A}" xr6:coauthVersionLast="47" xr6:coauthVersionMax="47" xr10:uidLastSave="{19454A06-D050-4473-B034-8BC164682D64}"/>
  <bookViews>
    <workbookView xWindow="-110" yWindow="-110" windowWidth="19420" windowHeight="11500" xr2:uid="{47DA798F-ADF8-49BF-85E4-963350B57BE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K15" i="1"/>
  <c r="D15" i="1"/>
  <c r="D14" i="1"/>
  <c r="F8" i="1"/>
  <c r="K10" i="1"/>
  <c r="E9" i="1"/>
  <c r="E16" i="1" s="1"/>
  <c r="D10" i="1"/>
  <c r="E4" i="1"/>
  <c r="E10" i="1" s="1"/>
  <c r="C9" i="1" l="1"/>
  <c r="C16" i="1" s="1"/>
  <c r="K21" i="1"/>
  <c r="B9" i="1"/>
  <c r="B16" i="1" s="1"/>
  <c r="E15" i="1"/>
  <c r="C6" i="1" l="1"/>
  <c r="C15" i="1" s="1"/>
  <c r="B6" i="1"/>
  <c r="B15" i="1" s="1"/>
  <c r="K16" i="1" l="1"/>
  <c r="K19" i="1" s="1"/>
  <c r="G10" i="1" l="1"/>
  <c r="G9" i="1" s="1"/>
  <c r="G16" i="1" s="1"/>
  <c r="E14" i="1"/>
  <c r="F10" i="1"/>
  <c r="F9" i="1" s="1"/>
  <c r="H10" i="1"/>
  <c r="H9" i="1" s="1"/>
  <c r="H16" i="1" s="1"/>
  <c r="F16" i="1" l="1"/>
  <c r="F6" i="1"/>
  <c r="F15" i="1" s="1"/>
  <c r="H6" i="1"/>
  <c r="H15" i="1" s="1"/>
  <c r="G6" i="1"/>
  <c r="G15" i="1" s="1"/>
  <c r="F14" i="1"/>
  <c r="I14" i="1"/>
  <c r="I15" i="1"/>
  <c r="G14" i="1" l="1"/>
  <c r="H14" i="1"/>
  <c r="B10" i="1"/>
  <c r="B14" i="1"/>
  <c r="C10" i="1"/>
  <c r="C14" i="1"/>
</calcChain>
</file>

<file path=xl/sharedStrings.xml><?xml version="1.0" encoding="utf-8"?>
<sst xmlns="http://schemas.openxmlformats.org/spreadsheetml/2006/main" count="44" uniqueCount="42">
  <si>
    <t>Scenario 3</t>
  </si>
  <si>
    <t>Scenario 1</t>
  </si>
  <si>
    <t>Scenario 2</t>
  </si>
  <si>
    <t>Scenario 4</t>
  </si>
  <si>
    <t>Scenario 5</t>
  </si>
  <si>
    <t>Scenario 6</t>
  </si>
  <si>
    <t>Scenario 7</t>
  </si>
  <si>
    <t>Scenario 8</t>
  </si>
  <si>
    <t>Cash on balance sheet</t>
  </si>
  <si>
    <t>Operating cash</t>
  </si>
  <si>
    <t>Fees</t>
  </si>
  <si>
    <t>Market Cap</t>
  </si>
  <si>
    <t>EBITDA</t>
  </si>
  <si>
    <t>Net debt</t>
  </si>
  <si>
    <t>Enterprise Value</t>
  </si>
  <si>
    <t>EV/EBITDA multiple</t>
  </si>
  <si>
    <t>Premium over mkt cap</t>
  </si>
  <si>
    <t>Debt/ Equity (x)</t>
  </si>
  <si>
    <t>Debt/ EBITDA</t>
  </si>
  <si>
    <t>Purchase of Stock</t>
  </si>
  <si>
    <t>Refinancing Existing debt</t>
  </si>
  <si>
    <t>Applicable to all scenarios</t>
  </si>
  <si>
    <t>USES</t>
  </si>
  <si>
    <t>SOURCES</t>
  </si>
  <si>
    <t>Senior Revolver</t>
  </si>
  <si>
    <t>Senior Term Debt</t>
  </si>
  <si>
    <t>Other Senior Debt</t>
  </si>
  <si>
    <t>Subordinated Debt</t>
  </si>
  <si>
    <t>Common Stock</t>
  </si>
  <si>
    <t>No Deal</t>
  </si>
  <si>
    <t>One-year Senior Bridge</t>
  </si>
  <si>
    <t>No change to the original proposal</t>
  </si>
  <si>
    <t>Explanation</t>
  </si>
  <si>
    <t>ROE</t>
  </si>
  <si>
    <t xml:space="preserve">Use Working Capital improvement to pay down Senior Revolver </t>
  </si>
  <si>
    <t xml:space="preserve"> Able to raise GBP61.8b debt.  ROE maximised</t>
  </si>
  <si>
    <t xml:space="preserve"> Able to raise GBP58.1b debt. Higher ROE than base case</t>
  </si>
  <si>
    <t>Equity requirement does not meet return hurdles</t>
  </si>
  <si>
    <t xml:space="preserve"> 
Very conservative, significantly reduces financial risk</t>
  </si>
  <si>
    <t xml:space="preserve"> 
Conservative structure, higher equity cushion</t>
  </si>
  <si>
    <t>Increased equity to reduce debt burden</t>
  </si>
  <si>
    <t>GBP'millions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</si>
</sst>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;[Red]\-&quot;$&quot;#,##0"/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  <numFmt numFmtId="166" formatCode="#,##0;[Red]\(#,##0\)"/>
    <numFmt numFmtId="168" formatCode="0.0%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B0F0"/>
      </left>
      <right style="medium">
        <color rgb="FF00B0F0"/>
      </right>
      <top style="medium">
        <color rgb="FF00B0F0"/>
      </top>
      <bottom style="thin">
        <color indexed="64"/>
      </bottom>
      <diagonal/>
    </border>
    <border>
      <left style="medium">
        <color rgb="FF00B0F0"/>
      </left>
      <right style="medium">
        <color rgb="FF00B0F0"/>
      </right>
      <top style="thin">
        <color indexed="64"/>
      </top>
      <bottom style="thin">
        <color indexed="64"/>
      </bottom>
      <diagonal/>
    </border>
    <border>
      <left style="medium">
        <color rgb="FF00B0F0"/>
      </left>
      <right style="medium">
        <color rgb="FF00B0F0"/>
      </right>
      <top style="thin">
        <color indexed="64"/>
      </top>
      <bottom style="medium">
        <color rgb="FF00B0F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43" fontId="0" fillId="0" borderId="0" xfId="1" applyFont="1"/>
    <xf numFmtId="164" fontId="0" fillId="0" borderId="0" xfId="1" applyNumberFormat="1" applyFont="1"/>
    <xf numFmtId="165" fontId="0" fillId="0" borderId="0" xfId="1" applyNumberFormat="1" applyFont="1"/>
    <xf numFmtId="9" fontId="0" fillId="0" borderId="0" xfId="2" applyFont="1"/>
    <xf numFmtId="166" fontId="0" fillId="0" borderId="0" xfId="1" applyNumberFormat="1" applyFont="1" applyFill="1" applyBorder="1"/>
    <xf numFmtId="0" fontId="0" fillId="0" borderId="0" xfId="0" applyFont="1"/>
    <xf numFmtId="10" fontId="0" fillId="0" borderId="0" xfId="0" applyNumberFormat="1" applyFont="1"/>
    <xf numFmtId="0" fontId="2" fillId="0" borderId="0" xfId="0" applyFont="1" applyAlignment="1"/>
    <xf numFmtId="0" fontId="4" fillId="0" borderId="0" xfId="0" applyFont="1" applyAlignment="1"/>
    <xf numFmtId="0" fontId="5" fillId="0" borderId="0" xfId="0" applyFont="1"/>
    <xf numFmtId="165" fontId="0" fillId="0" borderId="0" xfId="0" applyNumberFormat="1" applyFont="1"/>
    <xf numFmtId="165" fontId="0" fillId="0" borderId="0" xfId="0" applyNumberFormat="1" applyFont="1" applyFill="1"/>
    <xf numFmtId="0" fontId="0" fillId="0" borderId="0" xfId="0" applyFont="1" applyFill="1"/>
    <xf numFmtId="165" fontId="0" fillId="0" borderId="0" xfId="0" applyNumberFormat="1" applyFont="1" applyFill="1" applyBorder="1"/>
    <xf numFmtId="0" fontId="0" fillId="0" borderId="0" xfId="0" applyFont="1" applyFill="1" applyBorder="1"/>
    <xf numFmtId="10" fontId="0" fillId="0" borderId="0" xfId="0" applyNumberFormat="1" applyFont="1" applyFill="1"/>
    <xf numFmtId="0" fontId="0" fillId="0" borderId="0" xfId="0" applyFont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Font="1" applyBorder="1"/>
    <xf numFmtId="165" fontId="0" fillId="0" borderId="1" xfId="1" applyNumberFormat="1" applyFont="1" applyBorder="1"/>
    <xf numFmtId="165" fontId="0" fillId="0" borderId="1" xfId="1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left"/>
    </xf>
    <xf numFmtId="165" fontId="2" fillId="0" borderId="1" xfId="1" applyNumberFormat="1" applyFont="1" applyBorder="1" applyAlignment="1">
      <alignment horizontal="right"/>
    </xf>
    <xf numFmtId="165" fontId="2" fillId="0" borderId="1" xfId="1" applyNumberFormat="1" applyFont="1" applyBorder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68" fontId="0" fillId="0" borderId="0" xfId="2" applyNumberFormat="1" applyFont="1"/>
    <xf numFmtId="0" fontId="2" fillId="2" borderId="1" xfId="0" applyFont="1" applyFill="1" applyBorder="1" applyAlignment="1">
      <alignment horizontal="center"/>
    </xf>
    <xf numFmtId="165" fontId="0" fillId="0" borderId="1" xfId="1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165" fontId="0" fillId="0" borderId="2" xfId="1" applyNumberFormat="1" applyFont="1" applyBorder="1"/>
    <xf numFmtId="165" fontId="2" fillId="0" borderId="2" xfId="1" applyNumberFormat="1" applyFont="1" applyBorder="1" applyAlignment="1">
      <alignment horizontal="right"/>
    </xf>
    <xf numFmtId="0" fontId="2" fillId="2" borderId="3" xfId="0" applyFont="1" applyFill="1" applyBorder="1" applyAlignment="1">
      <alignment horizontal="center"/>
    </xf>
    <xf numFmtId="165" fontId="0" fillId="0" borderId="3" xfId="1" applyNumberFormat="1" applyFont="1" applyBorder="1"/>
    <xf numFmtId="165" fontId="2" fillId="0" borderId="3" xfId="1" applyNumberFormat="1" applyFont="1" applyBorder="1" applyAlignment="1">
      <alignment horizontal="right"/>
    </xf>
    <xf numFmtId="165" fontId="0" fillId="0" borderId="3" xfId="1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165" fontId="0" fillId="0" borderId="6" xfId="1" applyNumberFormat="1" applyFont="1" applyBorder="1"/>
    <xf numFmtId="165" fontId="2" fillId="0" borderId="6" xfId="1" applyNumberFormat="1" applyFont="1" applyBorder="1" applyAlignment="1">
      <alignment horizontal="right"/>
    </xf>
    <xf numFmtId="165" fontId="0" fillId="0" borderId="7" xfId="1" applyNumberFormat="1" applyFont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0" xfId="0" applyFont="1" applyFill="1" applyBorder="1"/>
    <xf numFmtId="9" fontId="0" fillId="0" borderId="0" xfId="0" applyNumberFormat="1" applyFont="1" applyFill="1" applyBorder="1"/>
    <xf numFmtId="10" fontId="0" fillId="0" borderId="0" xfId="0" applyNumberFormat="1" applyFont="1" applyFill="1" applyBorder="1"/>
    <xf numFmtId="6" fontId="0" fillId="0" borderId="0" xfId="0" applyNumberFormat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13158-D1F2-4DD6-8F6F-090ED9335177}">
  <dimension ref="A1:L27"/>
  <sheetViews>
    <sheetView tabSelected="1" zoomScale="80" zoomScaleNormal="80" workbookViewId="0">
      <selection activeCell="E23" sqref="E23"/>
    </sheetView>
  </sheetViews>
  <sheetFormatPr defaultRowHeight="14.5" x14ac:dyDescent="0.35"/>
  <cols>
    <col min="1" max="1" width="20.6328125" style="1" customWidth="1"/>
    <col min="2" max="9" width="12.6328125" style="7" customWidth="1"/>
    <col min="10" max="10" width="23.08984375" style="1" bestFit="1" customWidth="1"/>
    <col min="11" max="11" width="10.1796875" style="7" bestFit="1" customWidth="1"/>
    <col min="12" max="13" width="8.7265625" style="7"/>
    <col min="14" max="14" width="16.36328125" style="7" bestFit="1" customWidth="1"/>
    <col min="15" max="16384" width="8.7265625" style="7"/>
  </cols>
  <sheetData>
    <row r="1" spans="1:12" s="11" customFormat="1" ht="19" thickBot="1" x14ac:dyDescent="0.5">
      <c r="A1" s="20" t="s">
        <v>23</v>
      </c>
      <c r="B1" s="20"/>
      <c r="C1" s="20"/>
      <c r="D1" s="41"/>
      <c r="E1" s="20"/>
      <c r="F1" s="20"/>
      <c r="G1" s="20"/>
      <c r="H1" s="20"/>
      <c r="I1" s="20"/>
      <c r="J1" s="20" t="s">
        <v>22</v>
      </c>
      <c r="K1" s="20"/>
      <c r="L1" s="10"/>
    </row>
    <row r="2" spans="1:12" x14ac:dyDescent="0.35">
      <c r="A2" s="21" t="s">
        <v>41</v>
      </c>
      <c r="B2" s="32" t="s">
        <v>1</v>
      </c>
      <c r="C2" s="34" t="s">
        <v>2</v>
      </c>
      <c r="D2" s="45" t="s">
        <v>0</v>
      </c>
      <c r="E2" s="37" t="s">
        <v>3</v>
      </c>
      <c r="F2" s="32" t="s">
        <v>4</v>
      </c>
      <c r="G2" s="32" t="s">
        <v>5</v>
      </c>
      <c r="H2" s="32" t="s">
        <v>6</v>
      </c>
      <c r="I2" s="32" t="s">
        <v>7</v>
      </c>
      <c r="J2" s="22" t="s">
        <v>21</v>
      </c>
      <c r="K2" s="22"/>
      <c r="L2" s="9"/>
    </row>
    <row r="3" spans="1:12" x14ac:dyDescent="0.35">
      <c r="A3" s="23" t="s">
        <v>8</v>
      </c>
      <c r="B3" s="24">
        <v>2255</v>
      </c>
      <c r="C3" s="35">
        <v>2255</v>
      </c>
      <c r="D3" s="42">
        <v>2255</v>
      </c>
      <c r="E3" s="38">
        <v>2255</v>
      </c>
      <c r="F3" s="24">
        <v>2255</v>
      </c>
      <c r="G3" s="24">
        <v>2255</v>
      </c>
      <c r="H3" s="24">
        <v>2255</v>
      </c>
      <c r="I3" s="25" t="s">
        <v>29</v>
      </c>
      <c r="J3" s="26" t="s">
        <v>19</v>
      </c>
      <c r="K3" s="24">
        <v>59401</v>
      </c>
      <c r="L3" s="8"/>
    </row>
    <row r="4" spans="1:12" x14ac:dyDescent="0.35">
      <c r="A4" s="26" t="s">
        <v>24</v>
      </c>
      <c r="B4" s="24">
        <v>16738</v>
      </c>
      <c r="C4" s="35">
        <v>16738</v>
      </c>
      <c r="D4" s="42">
        <v>16738</v>
      </c>
      <c r="E4" s="38">
        <f>16738-E5</f>
        <v>14157</v>
      </c>
      <c r="F4" s="24">
        <v>16738</v>
      </c>
      <c r="G4" s="24">
        <v>16738</v>
      </c>
      <c r="H4" s="24">
        <v>16738</v>
      </c>
      <c r="I4" s="25"/>
      <c r="J4" s="26" t="s">
        <v>20</v>
      </c>
      <c r="K4" s="24">
        <v>14666</v>
      </c>
      <c r="L4" s="8"/>
    </row>
    <row r="5" spans="1:12" x14ac:dyDescent="0.35">
      <c r="A5" s="26" t="s">
        <v>30</v>
      </c>
      <c r="B5" s="24">
        <v>0</v>
      </c>
      <c r="C5" s="35">
        <v>0</v>
      </c>
      <c r="D5" s="42">
        <v>0</v>
      </c>
      <c r="E5" s="38">
        <v>2581</v>
      </c>
      <c r="F5" s="24">
        <v>0</v>
      </c>
      <c r="G5" s="24">
        <v>0</v>
      </c>
      <c r="H5" s="24">
        <v>0</v>
      </c>
      <c r="I5" s="25"/>
      <c r="J5" s="26" t="s">
        <v>9</v>
      </c>
      <c r="K5" s="24">
        <v>750</v>
      </c>
      <c r="L5" s="8"/>
    </row>
    <row r="6" spans="1:12" x14ac:dyDescent="0.35">
      <c r="A6" s="26" t="s">
        <v>25</v>
      </c>
      <c r="B6" s="24">
        <f>$K$10-SUM(B3:B5,B7:B9)</f>
        <v>30579.4</v>
      </c>
      <c r="C6" s="35">
        <f>$K$10-SUM(C3:C5,C7:C9)</f>
        <v>26808.199999999997</v>
      </c>
      <c r="D6" s="42">
        <v>23037</v>
      </c>
      <c r="E6" s="38">
        <v>23037</v>
      </c>
      <c r="F6" s="24">
        <f>$K$10-SUM(F3:F5,F7:F9)</f>
        <v>14265.800000000003</v>
      </c>
      <c r="G6" s="24">
        <f t="shared" ref="G6:H6" si="0">$K$10-SUM(G3:G5,G7:G9)</f>
        <v>11723.399999999994</v>
      </c>
      <c r="H6" s="24">
        <f t="shared" si="0"/>
        <v>4181</v>
      </c>
      <c r="I6" s="25"/>
      <c r="J6" s="26" t="s">
        <v>10</v>
      </c>
      <c r="K6" s="24">
        <v>607</v>
      </c>
      <c r="L6" s="8"/>
    </row>
    <row r="7" spans="1:12" x14ac:dyDescent="0.35">
      <c r="A7" s="26" t="s">
        <v>26</v>
      </c>
      <c r="B7" s="24">
        <v>6976</v>
      </c>
      <c r="C7" s="35">
        <v>6976</v>
      </c>
      <c r="D7" s="42">
        <v>6976</v>
      </c>
      <c r="E7" s="38">
        <v>6976</v>
      </c>
      <c r="F7" s="24">
        <v>6976</v>
      </c>
      <c r="G7" s="24">
        <v>6976</v>
      </c>
      <c r="H7" s="24">
        <v>6976</v>
      </c>
      <c r="I7" s="25"/>
      <c r="J7" s="46"/>
      <c r="K7" s="47"/>
      <c r="L7" s="8"/>
    </row>
    <row r="8" spans="1:12" x14ac:dyDescent="0.35">
      <c r="A8" s="26" t="s">
        <v>27</v>
      </c>
      <c r="B8" s="24">
        <v>7562</v>
      </c>
      <c r="C8" s="35">
        <v>7562</v>
      </c>
      <c r="D8" s="42">
        <v>7562</v>
      </c>
      <c r="E8" s="38">
        <v>7562</v>
      </c>
      <c r="F8" s="24">
        <f>E8+5000</f>
        <v>12562</v>
      </c>
      <c r="G8" s="24">
        <v>7562</v>
      </c>
      <c r="H8" s="24">
        <v>7562</v>
      </c>
      <c r="I8" s="25"/>
      <c r="J8" s="48"/>
      <c r="K8" s="49"/>
      <c r="L8" s="8"/>
    </row>
    <row r="9" spans="1:12" x14ac:dyDescent="0.35">
      <c r="A9" s="26" t="s">
        <v>28</v>
      </c>
      <c r="B9" s="24">
        <f>15%*$K$10</f>
        <v>11313.6</v>
      </c>
      <c r="C9" s="35">
        <f>20%*$K$10</f>
        <v>15084.800000000001</v>
      </c>
      <c r="D9" s="42">
        <v>18856</v>
      </c>
      <c r="E9" s="38">
        <f>D9</f>
        <v>18856</v>
      </c>
      <c r="F9" s="24">
        <f>30%*F10</f>
        <v>22627.200000000001</v>
      </c>
      <c r="G9" s="24">
        <f>40%*G10</f>
        <v>30169.600000000002</v>
      </c>
      <c r="H9" s="24">
        <f>50%*H10</f>
        <v>37712</v>
      </c>
      <c r="I9" s="25"/>
      <c r="J9" s="50"/>
      <c r="K9" s="51"/>
      <c r="L9" s="8"/>
    </row>
    <row r="10" spans="1:12" x14ac:dyDescent="0.35">
      <c r="A10" s="21" t="s">
        <v>14</v>
      </c>
      <c r="B10" s="27">
        <f>SUM(B3:B9)</f>
        <v>75424</v>
      </c>
      <c r="C10" s="36">
        <f t="shared" ref="B10:C10" si="1">SUM(C3:C9)</f>
        <v>75424</v>
      </c>
      <c r="D10" s="43">
        <f>SUM(D3:D9)</f>
        <v>75424</v>
      </c>
      <c r="E10" s="39">
        <f>SUM(E3:E9)</f>
        <v>75424</v>
      </c>
      <c r="F10" s="28">
        <f t="shared" ref="F10:H10" si="2">$K$10</f>
        <v>75424</v>
      </c>
      <c r="G10" s="28">
        <f t="shared" si="2"/>
        <v>75424</v>
      </c>
      <c r="H10" s="28">
        <f t="shared" si="2"/>
        <v>75424</v>
      </c>
      <c r="I10" s="25"/>
      <c r="J10" s="21" t="s">
        <v>14</v>
      </c>
      <c r="K10" s="28">
        <f>SUM(K3:K9)</f>
        <v>75424</v>
      </c>
      <c r="L10" s="8"/>
    </row>
    <row r="11" spans="1:12" s="18" customFormat="1" ht="87.5" thickBot="1" x14ac:dyDescent="0.4">
      <c r="A11" s="29" t="s">
        <v>32</v>
      </c>
      <c r="B11" s="19" t="s">
        <v>35</v>
      </c>
      <c r="C11" s="19" t="s">
        <v>36</v>
      </c>
      <c r="D11" s="44" t="s">
        <v>31</v>
      </c>
      <c r="E11" s="40" t="s">
        <v>34</v>
      </c>
      <c r="F11" s="19" t="s">
        <v>40</v>
      </c>
      <c r="G11" s="19" t="s">
        <v>39</v>
      </c>
      <c r="H11" s="19" t="s">
        <v>38</v>
      </c>
      <c r="I11" s="33" t="s">
        <v>37</v>
      </c>
      <c r="J11" s="30"/>
      <c r="K11" s="30"/>
    </row>
    <row r="12" spans="1:12" x14ac:dyDescent="0.35">
      <c r="B12" s="4"/>
      <c r="C12" s="4"/>
      <c r="D12" s="4"/>
      <c r="E12" s="4"/>
      <c r="F12" s="4"/>
      <c r="G12" s="4"/>
      <c r="H12" s="4"/>
      <c r="I12" s="4"/>
      <c r="K12" s="4"/>
    </row>
    <row r="13" spans="1:12" x14ac:dyDescent="0.35">
      <c r="B13" s="4"/>
      <c r="C13" s="4"/>
      <c r="D13" s="4"/>
      <c r="E13" s="4"/>
      <c r="F13" s="4"/>
      <c r="G13" s="4"/>
      <c r="H13" s="4"/>
      <c r="I13" s="4"/>
      <c r="K13" s="4"/>
    </row>
    <row r="14" spans="1:12" x14ac:dyDescent="0.35">
      <c r="A14" s="1" t="s">
        <v>17</v>
      </c>
      <c r="B14" s="3">
        <f t="shared" ref="B14" si="3">SUM(B4:B8)/B9</f>
        <v>5.4673490312544191</v>
      </c>
      <c r="C14" s="3">
        <f>SUM(C4:C8)/C9</f>
        <v>3.8505117734408141</v>
      </c>
      <c r="D14" s="3">
        <f>SUM(D4:D8)/D9</f>
        <v>2.8804094187526519</v>
      </c>
      <c r="E14" s="3">
        <f t="shared" ref="E14:H14" si="4">SUM(E4:E8)/E9</f>
        <v>2.8804094187526519</v>
      </c>
      <c r="F14" s="3">
        <f t="shared" si="4"/>
        <v>2.23367451562721</v>
      </c>
      <c r="G14" s="3">
        <f t="shared" si="4"/>
        <v>1.425255886720407</v>
      </c>
      <c r="H14" s="3">
        <f t="shared" si="4"/>
        <v>0.94020470937632583</v>
      </c>
      <c r="I14" s="3" t="e">
        <f t="shared" ref="I14" si="5">I4/I6</f>
        <v>#DIV/0!</v>
      </c>
      <c r="J14" s="1" t="s">
        <v>11</v>
      </c>
      <c r="K14" s="4">
        <v>24749</v>
      </c>
    </row>
    <row r="15" spans="1:12" x14ac:dyDescent="0.35">
      <c r="A15" s="1" t="s">
        <v>18</v>
      </c>
      <c r="B15" s="3">
        <f t="shared" ref="B15:C15" si="6">SUM(B4:B8)/$K$18</f>
        <v>14.643797348484849</v>
      </c>
      <c r="C15" s="3">
        <f t="shared" si="6"/>
        <v>13.750994318181817</v>
      </c>
      <c r="D15" s="3">
        <f>SUM(D4:D8)/$K$18</f>
        <v>12.858191287878787</v>
      </c>
      <c r="E15" s="3">
        <f t="shared" ref="E15:H15" si="7">SUM(E4:E8)/$K$18</f>
        <v>12.858191287878787</v>
      </c>
      <c r="F15" s="3">
        <f t="shared" si="7"/>
        <v>11.965388257575759</v>
      </c>
      <c r="G15" s="3">
        <f t="shared" si="7"/>
        <v>10.179782196969695</v>
      </c>
      <c r="H15" s="3">
        <f t="shared" si="7"/>
        <v>8.3941761363636367</v>
      </c>
      <c r="I15" s="3">
        <f>I4/$K$18</f>
        <v>0</v>
      </c>
      <c r="J15" s="1" t="s">
        <v>13</v>
      </c>
      <c r="K15" s="12">
        <f>K4-H3</f>
        <v>12411</v>
      </c>
    </row>
    <row r="16" spans="1:12" x14ac:dyDescent="0.35">
      <c r="A16" s="1" t="s">
        <v>33</v>
      </c>
      <c r="B16" s="31">
        <f t="shared" ref="B16:C16" si="8">1626/B9</f>
        <v>0.14372083156554943</v>
      </c>
      <c r="C16" s="31">
        <f t="shared" si="8"/>
        <v>0.10779062367416206</v>
      </c>
      <c r="D16" s="31">
        <f>1626/D9</f>
        <v>8.623249893932966E-2</v>
      </c>
      <c r="E16" s="31">
        <f t="shared" ref="E16:H16" si="9">1626/E9</f>
        <v>8.623249893932966E-2</v>
      </c>
      <c r="F16" s="31">
        <f t="shared" si="9"/>
        <v>7.1860415782774717E-2</v>
      </c>
      <c r="G16" s="31">
        <f t="shared" si="9"/>
        <v>5.3895311837081031E-2</v>
      </c>
      <c r="H16" s="31">
        <f t="shared" si="9"/>
        <v>4.311624946966483E-2</v>
      </c>
      <c r="J16" s="1" t="s">
        <v>14</v>
      </c>
      <c r="K16" s="12">
        <f>K14+K15</f>
        <v>37160</v>
      </c>
    </row>
    <row r="17" spans="1:11" x14ac:dyDescent="0.35">
      <c r="C17" s="13"/>
      <c r="D17" s="13"/>
      <c r="E17" s="13"/>
      <c r="F17" s="13"/>
      <c r="G17" s="13"/>
      <c r="H17" s="13"/>
      <c r="I17" s="13"/>
    </row>
    <row r="18" spans="1:11" x14ac:dyDescent="0.35">
      <c r="A18" s="52"/>
      <c r="B18" s="15"/>
      <c r="C18" s="14"/>
      <c r="D18" s="14"/>
      <c r="E18" s="14"/>
      <c r="F18" s="14"/>
      <c r="G18" s="14"/>
      <c r="H18" s="14"/>
      <c r="I18" s="14"/>
      <c r="J18" s="1" t="s">
        <v>12</v>
      </c>
      <c r="K18" s="4">
        <v>4224</v>
      </c>
    </row>
    <row r="19" spans="1:11" x14ac:dyDescent="0.35">
      <c r="A19" s="52"/>
      <c r="B19" s="53"/>
      <c r="C19" s="6"/>
      <c r="D19" s="6"/>
      <c r="E19" s="6"/>
      <c r="F19" s="6"/>
      <c r="G19" s="6"/>
      <c r="H19" s="6"/>
      <c r="I19" s="6"/>
      <c r="J19" s="1" t="s">
        <v>15</v>
      </c>
      <c r="K19" s="2">
        <f>K16/K18</f>
        <v>8.7973484848484844</v>
      </c>
    </row>
    <row r="20" spans="1:11" x14ac:dyDescent="0.35">
      <c r="A20" s="52"/>
      <c r="B20" s="6"/>
      <c r="C20" s="15"/>
      <c r="D20" s="15"/>
      <c r="E20" s="15"/>
      <c r="F20" s="15"/>
      <c r="G20" s="15"/>
      <c r="H20" s="15"/>
      <c r="I20" s="15"/>
    </row>
    <row r="21" spans="1:11" x14ac:dyDescent="0.35">
      <c r="A21" s="52"/>
      <c r="B21" s="15"/>
      <c r="C21" s="16"/>
      <c r="D21" s="16"/>
      <c r="E21" s="16"/>
      <c r="F21" s="16"/>
      <c r="G21" s="16"/>
      <c r="H21" s="16"/>
      <c r="I21" s="16"/>
      <c r="J21" s="1" t="s">
        <v>16</v>
      </c>
      <c r="K21" s="5">
        <f>K10/K14-1</f>
        <v>2.0475574770697804</v>
      </c>
    </row>
    <row r="22" spans="1:11" x14ac:dyDescent="0.35">
      <c r="A22" s="52"/>
      <c r="B22" s="16"/>
      <c r="C22" s="17"/>
      <c r="D22" s="17"/>
      <c r="E22" s="17"/>
      <c r="F22" s="17"/>
      <c r="G22" s="17"/>
      <c r="H22" s="17"/>
      <c r="I22" s="17"/>
    </row>
    <row r="23" spans="1:11" x14ac:dyDescent="0.35">
      <c r="A23" s="52"/>
      <c r="B23" s="54"/>
      <c r="C23" s="14"/>
      <c r="D23" s="14"/>
      <c r="E23" s="14"/>
      <c r="F23" s="14"/>
      <c r="G23" s="14"/>
      <c r="H23" s="14"/>
      <c r="I23" s="14"/>
    </row>
    <row r="24" spans="1:11" x14ac:dyDescent="0.35">
      <c r="A24" s="52"/>
      <c r="B24" s="16"/>
      <c r="C24" s="14"/>
      <c r="D24" s="14"/>
      <c r="E24" s="14"/>
      <c r="F24" s="14"/>
      <c r="G24" s="14"/>
      <c r="H24" s="14"/>
      <c r="I24" s="14"/>
    </row>
    <row r="25" spans="1:11" x14ac:dyDescent="0.35">
      <c r="A25" s="52"/>
      <c r="B25" s="16"/>
    </row>
    <row r="26" spans="1:11" x14ac:dyDescent="0.35">
      <c r="A26" s="52"/>
      <c r="B26" s="55"/>
    </row>
    <row r="27" spans="1:11" x14ac:dyDescent="0.35">
      <c r="A27" s="52"/>
      <c r="B27" s="16"/>
    </row>
  </sheetData>
  <mergeCells count="6">
    <mergeCell ref="J11:K11"/>
    <mergeCell ref="J7:K9"/>
    <mergeCell ref="I3:I10"/>
    <mergeCell ref="J1:K1"/>
    <mergeCell ref="J2:K2"/>
    <mergeCell ref="A1:I1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Hui Hsien LEE</dc:creator>
  <cp:lastModifiedBy>Hui Hsien LEE</cp:lastModifiedBy>
  <dcterms:created xsi:type="dcterms:W3CDTF">2025-06-23T13:41:24Z</dcterms:created>
  <dcterms:modified xsi:type="dcterms:W3CDTF">2025-07-01T06:25:38Z</dcterms:modified>
</cp:coreProperties>
</file>